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 Cooper\Desktop\Whicham\Accounts\external audit 24-25\"/>
    </mc:Choice>
  </mc:AlternateContent>
  <xr:revisionPtr revIDLastSave="0" documentId="13_ncr:1_{8D1E588F-AB2A-42F6-B3C0-6677D3E54C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</workbook>
</file>

<file path=xl/calcChain.xml><?xml version="1.0" encoding="utf-8"?>
<calcChain xmlns="http://schemas.openxmlformats.org/spreadsheetml/2006/main">
  <c r="H28" i="1" l="1"/>
  <c r="L28" i="1" s="1"/>
  <c r="H26" i="1"/>
  <c r="L26" i="1" s="1"/>
  <c r="N26" i="1" s="1"/>
  <c r="H24" i="1"/>
  <c r="L24" i="1" s="1"/>
  <c r="N24" i="1" s="1"/>
  <c r="H20" i="1"/>
  <c r="K20" i="1" s="1"/>
  <c r="H18" i="1"/>
  <c r="H16" i="1"/>
  <c r="L16" i="1" s="1"/>
  <c r="H14" i="1"/>
  <c r="L14" i="1" s="1"/>
  <c r="H12" i="1"/>
  <c r="L12" i="1" s="1"/>
  <c r="M28" i="1"/>
  <c r="G28" i="1"/>
  <c r="G26" i="1"/>
  <c r="M26" i="1" s="1"/>
  <c r="G24" i="1"/>
  <c r="M24" i="1" s="1"/>
  <c r="G20" i="1"/>
  <c r="M20" i="1"/>
  <c r="G18" i="1"/>
  <c r="M18" i="1" s="1"/>
  <c r="G16" i="1"/>
  <c r="M16" i="1" s="1"/>
  <c r="G14" i="1"/>
  <c r="M14" i="1" s="1"/>
  <c r="G12" i="1"/>
  <c r="M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K28" i="1"/>
  <c r="F22" i="1"/>
  <c r="N10" i="1" s="1"/>
  <c r="D22" i="1"/>
  <c r="K18" i="1"/>
  <c r="K14" i="1"/>
  <c r="L18" i="1"/>
  <c r="N18" i="1" s="1"/>
  <c r="K16" i="1"/>
  <c r="K12" i="1"/>
  <c r="N28" i="1" l="1"/>
  <c r="K24" i="1"/>
  <c r="K26" i="1"/>
  <c r="N16" i="1"/>
  <c r="N14" i="1"/>
  <c r="N12" i="1"/>
  <c r="I22" i="1"/>
  <c r="J22" i="1"/>
  <c r="G22" i="1"/>
  <c r="M22" i="1" s="1"/>
  <c r="H22" i="1"/>
  <c r="L20" i="1"/>
  <c r="N20" i="1" s="1"/>
  <c r="L22" i="1" l="1"/>
  <c r="N22" i="1" s="1"/>
  <c r="K22" i="1"/>
</calcChain>
</file>

<file path=xl/sharedStrings.xml><?xml version="1.0" encoding="utf-8"?>
<sst xmlns="http://schemas.openxmlformats.org/spreadsheetml/2006/main" count="32" uniqueCount="29">
  <si>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</si>
  <si>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</si>
  <si>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</si>
  <si>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</si>
  <si>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</si>
  <si>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</si>
  <si>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</si>
  <si>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</si>
  <si>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</si>
  <si>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</si>
  <si>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</si>
  <si>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</si>
  <si>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</si>
  <si>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</si>
  <si>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</si>
  <si>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</si>
  <si>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</si>
  <si>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</si>
  <si>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</si>
  <si>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</si>
  <si>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</si>
  <si>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 xml:space="preserve">Explanation of variances 2024/25 – pro forma </t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</si>
  <si>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</si>
  <si>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>WHICHAM PARISH COUNCIL</t>
  </si>
  <si>
    <t>24/25 the following assets were purchased : new play equipment for under 7's £42385, 2 x picnic benches £1711, 2 x donation boxes £311 and was donated a defib asset value £1 Total assets change £44408</t>
  </si>
  <si>
    <t>Difference btw 23/24 and 24/25 spend.  Clerks/council expenses £101, Insurance £168 (addiition of additional play equipment installed) External Auditos fee (£126), CALC Subscription £17, SLCC membership £2, Courses (£60), Website maintenance £8, Donations/fees £600, Grass cutting Silecroft play area £115, grass cutting other areas (£255), General maintenance (£55),  Village Hall donation (£305) Play area inspection £7, Play areas £41957 (purchase of additional play equipment), Planters mainenance (£57),  Misc purchases (£822), Misc expenses (£48) Silecroft beach toilets: Labour £1962, repairs (£675), consumables £832. water (£921) the PC has temporarily taken over the responsibility for the cleaning of the new changing places facility, until a permanent operator for the cafe it is attached to is installed.  ilecroft beach car park £10431, Projects (£9299), DEfibs £539  Total variance £44116</t>
  </si>
  <si>
    <t>Wayleave £8, Boat club water payment (£241), Interest reserve acct (£64), Whicham School Car park (£92), Silecroft Beach Car park £1144, CGP donations £4000, VAT reclaim £2281, Misc receipts/donations £17892 (£20k donations for new play equipment) Total variance £24928</t>
  </si>
  <si>
    <t>see above box for wxplanation of variance</t>
  </si>
  <si>
    <t>Committed reserves were used towards the cost of the play area £10k accrued in reserves for play area, and £1200 ring fenced donation for play area. Taken from general reserves Balance of £434 not covered by grants for play area. Additional Spend not budgeted for repairs to Sileroft Beach car park and BNG reports for proposed extension to car park £8137 and taken from general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</si>
</sst>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G6" workbookViewId="0">
      <selection activeCell="O22" sqref="O22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1" bestFit="1" customWidth="1"/>
    <col min="15" max="15" width="86" style="2" bestFit="1" customWidth="1"/>
    <col min="16" max="16384" width="9.109375" style="2"/>
  </cols>
  <sheetData>
    <row r="1" spans="1:15" ht="17.399999999999999" x14ac:dyDescent="0.25">
      <c r="A1" s="27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8"/>
      <c r="M1" s="8"/>
    </row>
    <row r="2" spans="1:15" ht="15.6" x14ac:dyDescent="0.25">
      <c r="A2" s="23" t="s">
        <v>12</v>
      </c>
      <c r="B2" s="14"/>
      <c r="C2" s="13" t="s">
        <v>23</v>
      </c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5">
      <c r="A3" s="1" t="s">
        <v>15</v>
      </c>
    </row>
    <row r="4" spans="1:15" ht="79.5" customHeight="1" x14ac:dyDescent="0.25">
      <c r="A4" s="24" t="s">
        <v>20</v>
      </c>
      <c r="B4" s="25"/>
      <c r="C4" s="25"/>
      <c r="D4" s="25"/>
      <c r="E4" s="25"/>
      <c r="F4" s="25"/>
      <c r="G4" s="25"/>
      <c r="H4" s="25"/>
    </row>
    <row r="5" spans="1:15" x14ac:dyDescent="0.25">
      <c r="A5" s="1" t="s">
        <v>17</v>
      </c>
    </row>
    <row r="6" spans="1:15" x14ac:dyDescent="0.25">
      <c r="A6" s="17"/>
      <c r="D6" s="3"/>
      <c r="F6" s="3"/>
      <c r="O6" s="16"/>
    </row>
    <row r="7" spans="1:15" ht="55.2" x14ac:dyDescent="0.25">
      <c r="D7" s="18">
        <v>2025</v>
      </c>
      <c r="E7" s="16"/>
      <c r="F7" s="18">
        <v>2024</v>
      </c>
      <c r="G7" s="18" t="s">
        <v>0</v>
      </c>
      <c r="H7" s="18" t="s">
        <v>0</v>
      </c>
      <c r="I7" s="18"/>
      <c r="J7" s="18"/>
      <c r="K7" s="18"/>
      <c r="L7" s="29" t="s">
        <v>11</v>
      </c>
      <c r="M7" s="30"/>
      <c r="N7" s="20" t="s">
        <v>16</v>
      </c>
      <c r="O7" s="19" t="s">
        <v>22</v>
      </c>
    </row>
    <row r="8" spans="1: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18</v>
      </c>
      <c r="M8" s="18" t="s">
        <v>19</v>
      </c>
      <c r="O8" s="11"/>
    </row>
    <row r="9" spans="1:15" ht="14.4" thickBot="1" x14ac:dyDescent="0.3">
      <c r="D9" s="3"/>
      <c r="E9" s="3"/>
      <c r="O9" s="11"/>
    </row>
    <row r="10" spans="1:15" ht="30" customHeight="1" thickBot="1" x14ac:dyDescent="0.3">
      <c r="A10" s="28" t="s">
        <v>2</v>
      </c>
      <c r="B10" s="28"/>
      <c r="C10" s="28"/>
      <c r="D10" s="7">
        <v>36273</v>
      </c>
      <c r="F10" s="7">
        <v>36980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4.4" thickBot="1" x14ac:dyDescent="0.3">
      <c r="D11" s="4"/>
      <c r="F11" s="4"/>
      <c r="O11" s="11"/>
    </row>
    <row r="12" spans="1:15" ht="14.4" thickBot="1" x14ac:dyDescent="0.3">
      <c r="A12" s="31" t="s">
        <v>13</v>
      </c>
      <c r="B12" s="32"/>
      <c r="C12" s="33"/>
      <c r="D12" s="7">
        <v>20822</v>
      </c>
      <c r="F12" s="7">
        <v>20616</v>
      </c>
      <c r="G12" s="4">
        <f>D12-F12</f>
        <v>206</v>
      </c>
      <c r="H12" s="5">
        <f>IF((D12&gt;F12),(D12-F12)/F12,IF(D12&lt;F12,-(D12-F12)/F12,IF(D12=F12,0)))</f>
        <v>9.9922390376406666E-3</v>
      </c>
      <c r="I12" s="2">
        <f>IF(D12-F12&lt;500,0,IF(D12-F12&gt;500,1,IF(D12-F12=500,1)))</f>
        <v>0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1"/>
    </row>
    <row r="14" spans="1:15" ht="55.8" thickBot="1" x14ac:dyDescent="0.3">
      <c r="A14" s="26" t="s">
        <v>3</v>
      </c>
      <c r="B14" s="26"/>
      <c r="C14" s="26"/>
      <c r="D14" s="7">
        <v>38615</v>
      </c>
      <c r="F14" s="7">
        <v>13687</v>
      </c>
      <c r="G14" s="4">
        <f>D14-F14</f>
        <v>24928</v>
      </c>
      <c r="H14" s="5">
        <f>IF((D14&gt;F14),(D14-F14)/F14,IF(D14&lt;F14,-(D14-F14)/F14,IF(D14=F14,0)))</f>
        <v>1.8212902754438518</v>
      </c>
      <c r="I14" s="2">
        <f>IF(D14-F14&lt;500,0,IF(D14-F14&gt;500,1,IF(D14-F14=500,1)))</f>
        <v>1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tr">
        <f>IF((L14="YES")*AND(I14+J14&lt;1),"Explanation not required, difference less than £500"," ")</f>
        <v xml:space="preserve"> </v>
      </c>
      <c r="O14" s="12" t="s">
        <v>26</v>
      </c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1"/>
    </row>
    <row r="16" spans="1:15" ht="14.4" thickBot="1" x14ac:dyDescent="0.3">
      <c r="A16" s="26" t="s">
        <v>4</v>
      </c>
      <c r="B16" s="26"/>
      <c r="C16" s="26"/>
      <c r="D16" s="7">
        <v>3983</v>
      </c>
      <c r="F16" s="7">
        <v>3901</v>
      </c>
      <c r="G16" s="4">
        <f>D16-F16</f>
        <v>82</v>
      </c>
      <c r="H16" s="5">
        <f>IF((D16&gt;F16),(D16-F16)/F16,IF(D16&lt;F16,-(D16-F16)/F16,IF(D16=F16,0)))</f>
        <v>2.1020251217636503E-2</v>
      </c>
      <c r="I16" s="2">
        <f>IF(D16-F16&lt;500,0,IF(D16-F16&gt;500,1,IF(D16-F16=500,1)))</f>
        <v>0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/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1"/>
    </row>
    <row r="18" spans="1:23" ht="14.4" thickBot="1" x14ac:dyDescent="0.3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1"/>
    </row>
    <row r="20" spans="1:23" ht="152.4" thickBot="1" x14ac:dyDescent="0.3">
      <c r="A20" s="26" t="s">
        <v>14</v>
      </c>
      <c r="B20" s="26"/>
      <c r="C20" s="26"/>
      <c r="D20" s="7">
        <v>75225</v>
      </c>
      <c r="F20" s="7">
        <v>31109</v>
      </c>
      <c r="G20" s="4">
        <f>D20-F20</f>
        <v>44116</v>
      </c>
      <c r="H20" s="5">
        <f>IF((D20&gt;F20),(D20-F20)/F20,IF(D20&lt;F20,-(D20-F20)/F20,IF(D20=F20,0)))</f>
        <v>1.4181105146420649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12" t="s">
        <v>25</v>
      </c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1"/>
    </row>
    <row r="22" spans="1:23" ht="69.599999999999994" thickBot="1" x14ac:dyDescent="0.3">
      <c r="A22" s="6" t="s">
        <v>5</v>
      </c>
      <c r="D22" s="21">
        <f>D10+D12+D14-D16-D18-D20</f>
        <v>16502</v>
      </c>
      <c r="F22" s="21">
        <f>F10+F12+F14-F16-F18-F20</f>
        <v>36273</v>
      </c>
      <c r="G22" s="4">
        <f>D22-F22</f>
        <v>-19771</v>
      </c>
      <c r="H22" s="5">
        <f>IF((D22&gt;F22),(D22-F22)/F22,IF(D22&lt;F22,-(D22-F22)/F22,IF(D22=F22,0)))</f>
        <v>0.54506106470377413</v>
      </c>
      <c r="I22" s="2">
        <f>IF(D22-F22&lt;500,0,IF(D22-F22&gt;500,1,IF(D22-F22=500,1)))</f>
        <v>0</v>
      </c>
      <c r="J22" s="2">
        <f>IF(F22-D22&lt;500,0,IF(F22-D22&gt;500,1,IF(F22-D22=500,1)))</f>
        <v>1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 t="s">
        <v>28</v>
      </c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1"/>
    </row>
    <row r="24" spans="1:23" ht="14.4" thickBot="1" x14ac:dyDescent="0.3">
      <c r="A24" s="26" t="s">
        <v>9</v>
      </c>
      <c r="B24" s="26"/>
      <c r="C24" s="26"/>
      <c r="D24" s="7">
        <v>16502</v>
      </c>
      <c r="F24" s="7">
        <v>36273</v>
      </c>
      <c r="G24" s="4">
        <f>D24-F24</f>
        <v>-19771</v>
      </c>
      <c r="H24" s="5">
        <f>IF((D24&gt;F24),(D24-F24)/F24,IF(D24&lt;F24,-(D24-F24)/F24,IF(D24=F24,0)))</f>
        <v>0.54506106470377413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 t="s">
        <v>27</v>
      </c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1"/>
    </row>
    <row r="26" spans="1:23" ht="42" thickBot="1" x14ac:dyDescent="0.3">
      <c r="A26" s="26" t="s">
        <v>8</v>
      </c>
      <c r="B26" s="26"/>
      <c r="C26" s="26"/>
      <c r="D26" s="7">
        <v>125654</v>
      </c>
      <c r="F26" s="7">
        <v>81246</v>
      </c>
      <c r="G26" s="4">
        <f>D26-F26</f>
        <v>44408</v>
      </c>
      <c r="H26" s="5">
        <f>IF((D26&gt;F26),(D26-F26)/F26,IF(D26&lt;F26,-(D26-F26)/F26,IF(D26=F26,0)))</f>
        <v>0.54658690889397632</v>
      </c>
      <c r="I26" s="2">
        <f>IF(D26-F26&lt;500,0,IF(D26-F26&gt;500,1,IF(D26-F26=500,1)))</f>
        <v>1</v>
      </c>
      <c r="J26" s="2">
        <f>IF(F26-D26&lt;500,0,IF(F26-D26&gt;500,1,IF(F26-D26=500,1)))</f>
        <v>0</v>
      </c>
      <c r="K26" s="3">
        <f>IF(H26&lt;0.15,0,IF(H26&gt;0.15,1,IF(H26=0.15,1)))</f>
        <v>1</v>
      </c>
      <c r="L26" s="3" t="str">
        <f>IF(H26&lt;15%, "NO","YES")</f>
        <v>YES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 t="s">
        <v>24</v>
      </c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1"/>
    </row>
    <row r="28" spans="1:23" ht="14.4" thickBot="1" x14ac:dyDescent="0.3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5">
      <c r="H29" s="5"/>
      <c r="K29" s="3"/>
      <c r="L29" s="3"/>
      <c r="M29" s="3"/>
      <c r="O29" s="11"/>
    </row>
    <row r="30" spans="1:23" x14ac:dyDescent="0.25">
      <c r="C30" s="10"/>
    </row>
    <row r="31" spans="1:23" ht="15" customHeight="1" x14ac:dyDescent="0.25">
      <c r="P31" s="15"/>
      <c r="Q31" s="15"/>
      <c r="R31" s="15"/>
      <c r="S31" s="15"/>
      <c r="T31" s="15"/>
      <c r="U31" s="15"/>
      <c r="V31" s="15"/>
      <c r="W31" s="15"/>
    </row>
    <row r="32" spans="1:23" ht="17.399999999999999" x14ac:dyDescent="0.3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7.399999999999999" x14ac:dyDescent="0.3">
      <c r="C34" s="22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6" ma:contentTypeDescription="Create a new document." ma:contentTypeScope="" ma:versionID="deb294c4a77975d965cb6f250139bd56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573ada6f779384b6ae8288e670e8a4f9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41A01111-3F67-47C8-825A-2FBB50879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8E5E2D-8359-423C-B4BD-314EA3500208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Lesley Cooper</cp:lastModifiedBy>
  <dcterms:created xsi:type="dcterms:W3CDTF">2012-07-11T10:01:28Z</dcterms:created>
  <dcterms:modified xsi:type="dcterms:W3CDTF">2025-05-22T14:55:18Z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